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Comp Cost" sheetId="1" state="visible" r:id="rId3"/>
    <sheet name="Claim Log" sheetId="2" state="visible" r:id="rId4"/>
    <sheet name="Share of Payroll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<sst xmlns="http://schemas.openxmlformats.org/spreadsheetml/2006/main" count="73" uniqueCount="71">
  <si>
    <t xml:space="preserve">THE COMP COST SHEET</t>
  </si>
  <si>
    <t xml:space="preserve">What workers' comp actually costs you — worked out from numbers off your own policy. Nothing on this sheet is an industry figure.</t>
  </si>
  <si>
    <t xml:space="preserve">↓  The yellow cells are an EXAMPLE so you can see it run. Type your own numbers over them.</t>
  </si>
  <si>
    <t xml:space="preserve">OFF YOUR POLICY (you type these)</t>
  </si>
  <si>
    <t xml:space="preserve">YOUR NUMBER</t>
  </si>
  <si>
    <t xml:space="preserve">WHERE IT COMES FROM</t>
  </si>
  <si>
    <t xml:space="preserve">Premium before your mod</t>
  </si>
  <si>
    <t xml:space="preserve">← the premium line on your declarations page, before the mod is applied</t>
  </si>
  <si>
    <t xml:space="preserve">Your experience mod</t>
  </si>
  <si>
    <t xml:space="preserve">← your carrier's number. Ask your agent for the worksheet behind it.</t>
  </si>
  <si>
    <t xml:space="preserve">What you pay after the mod</t>
  </si>
  <si>
    <t xml:space="preserve">← premium × mod. This is the real bill.</t>
  </si>
  <si>
    <t xml:space="preserve">What the mod itself is adding</t>
  </si>
  <si>
    <t xml:space="preserve">← the dollars your claim history is putting on the bill</t>
  </si>
  <si>
    <t xml:space="preserve">WHAT MOVING THE MOD IS WORTH</t>
  </si>
  <si>
    <t xml:space="preserve">Scenario</t>
  </si>
  <si>
    <t xml:space="preserve">Mod</t>
  </si>
  <si>
    <t xml:space="preserve">You'd pay</t>
  </si>
  <si>
    <t xml:space="preserve">Difference vs. today</t>
  </si>
  <si>
    <t xml:space="preserve">Today</t>
  </si>
  <si>
    <t xml:space="preserve">0.10 better</t>
  </si>
  <si>
    <t xml:space="preserve">0.25 better</t>
  </si>
  <si>
    <t xml:space="preserve">0.10 worse</t>
  </si>
  <si>
    <t xml:space="preserve">At 1.00</t>
  </si>
  <si>
    <t xml:space="preserve">Your declarations page is the authority. If your own numbers don't multiply out this way, ask your agent to walk you through your page — don't argue with this sheet.</t>
  </si>
  <si>
    <t xml:space="preserve">THE CLAIM LOG</t>
  </si>
  <si>
    <t xml:space="preserve">One row per comp claim, open or closed. A claim nobody asks about is the one that sits open on your record.</t>
  </si>
  <si>
    <t xml:space="preserve">↓  Row 5 (yellow) is an EXAMPLE. Delete it before you enter your first real claim.</t>
  </si>
  <si>
    <t xml:space="preserve">THESE CLAIMS</t>
  </si>
  <si>
    <t xml:space="preserve">Date of injury</t>
  </si>
  <si>
    <t xml:space="preserve">Man</t>
  </si>
  <si>
    <t xml:space="preserve">What happened</t>
  </si>
  <si>
    <t xml:space="preserve">Claim #</t>
  </si>
  <si>
    <t xml:space="preserve">Status</t>
  </si>
  <si>
    <t xml:space="preserve">Reserve $ (carrier's number)</t>
  </si>
  <si>
    <t xml:space="preserve">Last time you asked</t>
  </si>
  <si>
    <t xml:space="preserve">Next move</t>
  </si>
  <si>
    <t xml:space="preserve">Flag</t>
  </si>
  <si>
    <t xml:space="preserve">Open claims:</t>
  </si>
  <si>
    <t xml:space="preserve">Luis R.</t>
  </si>
  <si>
    <t xml:space="preserve">Slipped on wet deck — stitches, back next day</t>
  </si>
  <si>
    <t xml:space="preserve">WC-20416</t>
  </si>
  <si>
    <t xml:space="preserve">Open</t>
  </si>
  <si>
    <t xml:space="preserve">Ask the adjuster what's still held on it</t>
  </si>
  <si>
    <t xml:space="preserve">$ held on open claims:</t>
  </si>
  <si>
    <t xml:space="preserve">Not asked about in 90 days:</t>
  </si>
  <si>
    <t xml:space="preserve">Closed claims:</t>
  </si>
  <si>
    <t xml:space="preserve">SHARE OF PAYROLL</t>
  </si>
  <si>
    <t xml:space="preserve">What comp adds to every dollar of wages. This is the number the crew-model sheet in Module 12 asks for — not the premium.</t>
  </si>
  <si>
    <t xml:space="preserve">↓  The yellow cells are an EXAMPLE so you can see it run. Type your own numbers over them. The rates are made up.</t>
  </si>
  <si>
    <t xml:space="preserve">WHAT THIS PAYROLL COVERS</t>
  </si>
  <si>
    <t xml:space="preserve">PAYROLL IN IT</t>
  </si>
  <si>
    <t xml:space="preserve">RATE PER $100</t>
  </si>
  <si>
    <t xml:space="preserve">COMP BEFORE YOUR MOD</t>
  </si>
  <si>
    <t xml:space="preserve">SHARE OF THIS PAYROLL (AFTER MOD)</t>
  </si>
  <si>
    <t xml:space="preserve">(example) roofing crews</t>
  </si>
  <si>
    <t xml:space="preserve">← one line per class code on your declarations page</t>
  </si>
  <si>
    <t xml:space="preserve">(example) office and sales</t>
  </si>
  <si>
    <t xml:space="preserve">← office payroll is rated far lower; keeping it separate is the point</t>
  </si>
  <si>
    <t xml:space="preserve">← the same mod as the Comp Cost tab. No mod yet? Put 1.00.</t>
  </si>
  <si>
    <t xml:space="preserve">Total payroll</t>
  </si>
  <si>
    <t xml:space="preserve">Comp before the mod</t>
  </si>
  <si>
    <t xml:space="preserve">Comp after the mod</t>
  </si>
  <si>
    <t xml:space="preserve">← blank until every code with payroll also has its rate typed in</t>
  </si>
  <si>
    <t xml:space="preserve">Blended share, whole shop</t>
  </si>
  <si>
    <t xml:space="preserve">← useful for overhead. NOT the number for a roofing crew's wages.</t>
  </si>
  <si>
    <t xml:space="preserve">WHICH NUMBER GOES WHERE</t>
  </si>
  <si>
    <t xml:space="preserve">Pricing a roof crew's labor — the crew-model sheet, Module 12 Play 1, row 15: use the ROOFING row's own share in column E.</t>
  </si>
  <si>
    <t xml:space="preserve">The blended share is dragged down by office payroll, so it understates what an hour on the roof really costs you.</t>
  </si>
  <si>
    <t xml:space="preserve">Your class codes, your rates and whether you are rated at all come off your declarations page and your state's rating bureau — not off this sheet.</t>
  </si>
  <si>
    <t xml:space="preserve">Rates for roof work are usually whole numbers per $100, not decimals. If a roofing row shows a share under 1%, you typed a percentage where a rate goes.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</si>
</sst>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$#,##0"/>
    <numFmt numFmtId="166" formatCode="0.00"/>
    <numFmt numFmtId="167" formatCode="yyyy\-mm\-dd"/>
    <numFmt numFmtId="168" formatCode="0.0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Cambria"/>
      <family val="0"/>
      <charset val="1"/>
    </font>
    <font>
      <sz val="11"/>
      <color rgb="FF595959"/>
      <name val="Cambria"/>
      <family val="0"/>
      <charset val="1"/>
    </font>
    <font>
      <b val="true"/>
      <sz val="11"/>
      <color rgb="FF843C0C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b val="true"/>
      <sz val="11"/>
      <name val="Cambria"/>
      <family val="0"/>
      <charset val="1"/>
    </font>
    <font>
      <sz val="11"/>
      <name val="Calibri"/>
      <family val="0"/>
      <charset val="1"/>
    </font>
    <font>
      <sz val="9"/>
      <color rgb="FF843C0C"/>
      <name val="Cambria"/>
      <family val="0"/>
      <charset val="1"/>
    </font>
    <font>
      <b val="true"/>
      <sz val="11"/>
      <color rgb="FFC00000"/>
      <name val="Cambria"/>
      <family val="0"/>
      <charset val="1"/>
    </font>
    <font>
      <sz val="11"/>
      <name val="Cambria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CE4D6"/>
        <bgColor rgb="FFE2EFDA"/>
      </patternFill>
    </fill>
    <fill>
      <patternFill patternType="solid">
        <fgColor rgb="FF2F5597"/>
        <bgColor rgb="FF595959"/>
      </patternFill>
    </fill>
    <fill>
      <patternFill patternType="solid">
        <fgColor rgb="FFFFF3B0"/>
        <bgColor rgb="FFFCE4D6"/>
      </patternFill>
    </fill>
    <fill>
      <patternFill patternType="solid">
        <fgColor rgb="FFE2EFDA"/>
        <bgColor rgb="FFFCE4D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9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9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9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9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9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2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2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8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CE4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3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843C0C"/>
      <rgbColor rgb="FF993366"/>
      <rgbColor rgb="FF2F559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4"/>
    <col collapsed="false" customWidth="true" hidden="false" outlineLevel="0" max="2" min="2" style="1" width="16"/>
    <col collapsed="false" customWidth="true" hidden="false" outlineLevel="0" max="3" min="3" style="1" width="52"/>
    <col collapsed="false" customWidth="true" hidden="false" outlineLevel="0" max="4" min="4" style="1" width="22"/>
  </cols>
  <sheetData>
    <row r="1" customFormat="false" ht="17.2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3" customFormat="false" ht="15" hidden="false" customHeight="true" outlineLevel="0" collapsed="false">
      <c r="A3" s="4" t="s">
        <v>2</v>
      </c>
    </row>
    <row r="5" customFormat="false" ht="27.75" hidden="false" customHeight="true" outlineLevel="0" collapsed="false">
      <c r="A5" s="5" t="s">
        <v>3</v>
      </c>
      <c r="B5" s="5" t="s">
        <v>4</v>
      </c>
      <c r="C5" s="5" t="s">
        <v>5</v>
      </c>
    </row>
    <row r="6" customFormat="false" ht="15" hidden="false" customHeight="true" outlineLevel="0" collapsed="false">
      <c r="A6" s="6" t="s">
        <v>6</v>
      </c>
      <c r="B6" s="7" t="n">
        <v>84000</v>
      </c>
      <c r="C6" s="8" t="s">
        <v>7</v>
      </c>
    </row>
    <row r="7" customFormat="false" ht="15" hidden="false" customHeight="true" outlineLevel="0" collapsed="false">
      <c r="A7" s="6" t="s">
        <v>8</v>
      </c>
      <c r="B7" s="9" t="n">
        <v>1.25</v>
      </c>
      <c r="C7" s="8" t="s">
        <v>9</v>
      </c>
    </row>
    <row r="8" customFormat="false" ht="15" hidden="false" customHeight="true" outlineLevel="0" collapsed="false">
      <c r="A8" s="6" t="s">
        <v>10</v>
      </c>
      <c r="B8" s="10" t="n">
        <f aca="false">IF(AND($B$6&lt;&gt;"",$B$7&lt;&gt;""),$B$6*$B$7,"")</f>
        <v>105000</v>
      </c>
      <c r="C8" s="8" t="s">
        <v>11</v>
      </c>
    </row>
    <row r="9" customFormat="false" ht="15" hidden="false" customHeight="true" outlineLevel="0" collapsed="false">
      <c r="A9" s="6" t="s">
        <v>12</v>
      </c>
      <c r="B9" s="11" t="n">
        <f aca="false">IF(AND($B$6&lt;&gt;"",$B$7&lt;&gt;""),$B$6*$B$7-$B$6,"")</f>
        <v>21000</v>
      </c>
      <c r="C9" s="8" t="s">
        <v>13</v>
      </c>
    </row>
    <row r="11" customFormat="false" ht="15" hidden="false" customHeight="true" outlineLevel="0" collapsed="false">
      <c r="A11" s="6" t="s">
        <v>14</v>
      </c>
    </row>
    <row r="12" customFormat="false" ht="27.75" hidden="false" customHeight="true" outlineLevel="0" collapsed="false">
      <c r="A12" s="5" t="s">
        <v>15</v>
      </c>
      <c r="B12" s="5" t="s">
        <v>16</v>
      </c>
      <c r="C12" s="5" t="s">
        <v>17</v>
      </c>
      <c r="D12" s="5" t="s">
        <v>18</v>
      </c>
    </row>
    <row r="13" customFormat="false" ht="15" hidden="false" customHeight="true" outlineLevel="0" collapsed="false">
      <c r="A13" s="12" t="s">
        <v>19</v>
      </c>
      <c r="B13" s="13" t="n">
        <f aca="false">IF($B$7&lt;&gt;"",$B$7,"")</f>
        <v>1.25</v>
      </c>
      <c r="C13" s="14" t="n">
        <f aca="false">IF(AND($B$6&lt;&gt;"",$B13&lt;&gt;""),$B$6*$B13,"")</f>
        <v>105000</v>
      </c>
      <c r="D13" s="14" t="n">
        <f aca="false">IF(AND($C13&lt;&gt;"",$C$13&lt;&gt;""),$C13-$C$13,"")</f>
        <v>0</v>
      </c>
    </row>
    <row r="14" customFormat="false" ht="15" hidden="false" customHeight="true" outlineLevel="0" collapsed="false">
      <c r="A14" s="12" t="s">
        <v>20</v>
      </c>
      <c r="B14" s="13" t="n">
        <f aca="false">IF($B$7&lt;&gt;"",MAX($B$7-0.1,0),"")</f>
        <v>1.15</v>
      </c>
      <c r="C14" s="14" t="n">
        <f aca="false">IF(AND($B$6&lt;&gt;"",$B14&lt;&gt;""),$B$6*$B14,"")</f>
        <v>96600</v>
      </c>
      <c r="D14" s="14" t="n">
        <f aca="false">IF(AND($C14&lt;&gt;"",$C$13&lt;&gt;""),$C14-$C$13,"")</f>
        <v>-8400.00000000002</v>
      </c>
    </row>
    <row r="15" customFormat="false" ht="15" hidden="false" customHeight="true" outlineLevel="0" collapsed="false">
      <c r="A15" s="12" t="s">
        <v>21</v>
      </c>
      <c r="B15" s="13" t="n">
        <f aca="false">IF($B$7&lt;&gt;"",MAX($B$7-0.25,0),"")</f>
        <v>1</v>
      </c>
      <c r="C15" s="14" t="n">
        <f aca="false">IF(AND($B$6&lt;&gt;"",$B15&lt;&gt;""),$B$6*$B15,"")</f>
        <v>84000</v>
      </c>
      <c r="D15" s="14" t="n">
        <f aca="false">IF(AND($C15&lt;&gt;"",$C$13&lt;&gt;""),$C15-$C$13,"")</f>
        <v>-21000</v>
      </c>
    </row>
    <row r="16" customFormat="false" ht="15" hidden="false" customHeight="true" outlineLevel="0" collapsed="false">
      <c r="A16" s="12" t="s">
        <v>22</v>
      </c>
      <c r="B16" s="13" t="n">
        <f aca="false">IF($B$7&lt;&gt;"",$B$7+0.1,"")</f>
        <v>1.35</v>
      </c>
      <c r="C16" s="14" t="n">
        <f aca="false">IF(AND($B$6&lt;&gt;"",$B16&lt;&gt;""),$B$6*$B16,"")</f>
        <v>113400</v>
      </c>
      <c r="D16" s="14" t="n">
        <f aca="false">IF(AND($C16&lt;&gt;"",$C$13&lt;&gt;""),$C16-$C$13,"")</f>
        <v>8400.00000000002</v>
      </c>
    </row>
    <row r="17" customFormat="false" ht="15" hidden="false" customHeight="true" outlineLevel="0" collapsed="false">
      <c r="A17" s="12" t="s">
        <v>23</v>
      </c>
      <c r="B17" s="13" t="n">
        <v>1</v>
      </c>
      <c r="C17" s="14" t="n">
        <f aca="false">IF(AND($B$6&lt;&gt;"",$B17&lt;&gt;""),$B$6*$B17,"")</f>
        <v>84000</v>
      </c>
      <c r="D17" s="14" t="n">
        <f aca="false">IF(AND($C17&lt;&gt;"",$C$13&lt;&gt;""),$C17-$C$13,"")</f>
        <v>-21000</v>
      </c>
    </row>
    <row r="19" customFormat="false" ht="15" hidden="false" customHeight="true" outlineLevel="0" collapsed="false">
      <c r="A19" s="3" t="s">
        <v>24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4"/>
    <col collapsed="false" customWidth="true" hidden="false" outlineLevel="0" max="2" min="2" style="1" width="18"/>
    <col collapsed="false" customWidth="true" hidden="false" outlineLevel="0" max="3" min="3" style="1" width="34"/>
    <col collapsed="false" customWidth="true" hidden="false" outlineLevel="0" max="4" min="4" style="1" width="14"/>
    <col collapsed="false" customWidth="true" hidden="false" outlineLevel="0" max="5" min="5" style="1" width="11"/>
    <col collapsed="false" customWidth="true" hidden="false" outlineLevel="0" max="7" min="6" style="1" width="16"/>
    <col collapsed="false" customWidth="true" hidden="false" outlineLevel="0" max="8" min="8" style="1" width="30"/>
    <col collapsed="false" customWidth="true" hidden="false" outlineLevel="0" max="9" min="9" style="1" width="12"/>
    <col collapsed="false" customWidth="true" hidden="false" outlineLevel="0" max="10" min="10" style="1" width="2"/>
    <col collapsed="false" customWidth="true" hidden="false" outlineLevel="0" max="11" min="11" style="1" width="26"/>
    <col collapsed="false" customWidth="true" hidden="false" outlineLevel="0" max="12" min="12" style="1" width="12"/>
  </cols>
  <sheetData>
    <row r="1" customFormat="false" ht="17.25" hidden="false" customHeight="true" outlineLevel="0" collapsed="false">
      <c r="A1" s="2" t="s">
        <v>25</v>
      </c>
    </row>
    <row r="2" customFormat="false" ht="15" hidden="false" customHeight="true" outlineLevel="0" collapsed="false">
      <c r="A2" s="3" t="s">
        <v>26</v>
      </c>
    </row>
    <row r="3" customFormat="false" ht="15" hidden="false" customHeight="true" outlineLevel="0" collapsed="false">
      <c r="A3" s="4" t="s">
        <v>27</v>
      </c>
      <c r="K3" s="6" t="s">
        <v>28</v>
      </c>
    </row>
    <row r="4" customFormat="false" ht="27.75" hidden="false" customHeight="true" outlineLevel="0" collapsed="false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  <c r="I4" s="5" t="s">
        <v>37</v>
      </c>
      <c r="K4" s="15" t="s">
        <v>38</v>
      </c>
      <c r="L4" s="15" t="n">
        <f aca="false">COUNTIF($E$5:$E$24,"Open")</f>
        <v>1</v>
      </c>
    </row>
    <row r="5" customFormat="false" ht="15" hidden="false" customHeight="true" outlineLevel="0" collapsed="false">
      <c r="A5" s="16" t="n">
        <v>46126</v>
      </c>
      <c r="B5" s="17" t="s">
        <v>39</v>
      </c>
      <c r="C5" s="17" t="s">
        <v>40</v>
      </c>
      <c r="D5" s="17" t="s">
        <v>41</v>
      </c>
      <c r="E5" s="17" t="s">
        <v>42</v>
      </c>
      <c r="F5" s="18" t="n">
        <v>9500</v>
      </c>
      <c r="G5" s="16" t="n">
        <v>46144</v>
      </c>
      <c r="H5" s="17" t="s">
        <v>43</v>
      </c>
      <c r="I5" s="19" t="str">
        <f aca="true">IF(AND($A5&lt;&gt;"",$E5="Open",OR($G5="",TODAY()-$G5&gt;90)),"ASK AGAIN","")</f>
        <v>ASK AGAIN</v>
      </c>
      <c r="K5" s="15" t="s">
        <v>44</v>
      </c>
      <c r="L5" s="20" t="n">
        <f aca="false">SUMIF($E$5:$E$24,"Open",$F$5:$F$24)</f>
        <v>9500</v>
      </c>
    </row>
    <row r="6" customFormat="false" ht="15" hidden="false" customHeight="true" outlineLevel="0" collapsed="false">
      <c r="A6" s="21"/>
      <c r="F6" s="22"/>
      <c r="G6" s="21"/>
      <c r="I6" s="23" t="str">
        <f aca="true">IF(AND($A6&lt;&gt;"",$E6="Open",OR($G6="",TODAY()-$G6&gt;90)),"ASK AGAIN","")</f>
        <v/>
      </c>
      <c r="K6" s="15" t="s">
        <v>45</v>
      </c>
      <c r="L6" s="15" t="n">
        <f aca="false">COUNTIF($I$5:$I$24,"ASK AGAIN")</f>
        <v>1</v>
      </c>
    </row>
    <row r="7" customFormat="false" ht="15" hidden="false" customHeight="true" outlineLevel="0" collapsed="false">
      <c r="A7" s="21"/>
      <c r="F7" s="22"/>
      <c r="G7" s="21"/>
      <c r="I7" s="23" t="str">
        <f aca="true">IF(AND($A7&lt;&gt;"",$E7="Open",OR($G7="",TODAY()-$G7&gt;90)),"ASK AGAIN","")</f>
        <v/>
      </c>
      <c r="K7" s="15" t="s">
        <v>46</v>
      </c>
      <c r="L7" s="15" t="n">
        <f aca="false">COUNTIF($E$5:$E$24,"Closed")</f>
        <v>0</v>
      </c>
    </row>
    <row r="8" customFormat="false" ht="15" hidden="false" customHeight="true" outlineLevel="0" collapsed="false">
      <c r="A8" s="21"/>
      <c r="F8" s="22"/>
      <c r="G8" s="21"/>
      <c r="I8" s="23" t="str">
        <f aca="true">IF(AND($A8&lt;&gt;"",$E8="Open",OR($G8="",TODAY()-$G8&gt;90)),"ASK AGAIN","")</f>
        <v/>
      </c>
    </row>
    <row r="9" customFormat="false" ht="15" hidden="false" customHeight="true" outlineLevel="0" collapsed="false">
      <c r="A9" s="21"/>
      <c r="F9" s="22"/>
      <c r="G9" s="21"/>
      <c r="I9" s="23" t="str">
        <f aca="true">IF(AND($A9&lt;&gt;"",$E9="Open",OR($G9="",TODAY()-$G9&gt;90)),"ASK AGAIN","")</f>
        <v/>
      </c>
    </row>
    <row r="10" customFormat="false" ht="15" hidden="false" customHeight="true" outlineLevel="0" collapsed="false">
      <c r="A10" s="21"/>
      <c r="F10" s="22"/>
      <c r="G10" s="21"/>
      <c r="I10" s="23" t="str">
        <f aca="true">IF(AND($A10&lt;&gt;"",$E10="Open",OR($G10="",TODAY()-$G10&gt;90)),"ASK AGAIN","")</f>
        <v/>
      </c>
    </row>
    <row r="11" customFormat="false" ht="15" hidden="false" customHeight="true" outlineLevel="0" collapsed="false">
      <c r="A11" s="21"/>
      <c r="F11" s="22"/>
      <c r="G11" s="21"/>
      <c r="I11" s="23" t="str">
        <f aca="true">IF(AND($A11&lt;&gt;"",$E11="Open",OR($G11="",TODAY()-$G11&gt;90)),"ASK AGAIN","")</f>
        <v/>
      </c>
    </row>
    <row r="12" customFormat="false" ht="15" hidden="false" customHeight="true" outlineLevel="0" collapsed="false">
      <c r="A12" s="21"/>
      <c r="F12" s="22"/>
      <c r="G12" s="21"/>
      <c r="I12" s="23" t="str">
        <f aca="true">IF(AND($A12&lt;&gt;"",$E12="Open",OR($G12="",TODAY()-$G12&gt;90)),"ASK AGAIN","")</f>
        <v/>
      </c>
    </row>
    <row r="13" customFormat="false" ht="15" hidden="false" customHeight="true" outlineLevel="0" collapsed="false">
      <c r="A13" s="21"/>
      <c r="F13" s="22"/>
      <c r="G13" s="21"/>
      <c r="I13" s="23" t="str">
        <f aca="true">IF(AND($A13&lt;&gt;"",$E13="Open",OR($G13="",TODAY()-$G13&gt;90)),"ASK AGAIN","")</f>
        <v/>
      </c>
    </row>
    <row r="14" customFormat="false" ht="15" hidden="false" customHeight="true" outlineLevel="0" collapsed="false">
      <c r="A14" s="21"/>
      <c r="F14" s="22"/>
      <c r="G14" s="21"/>
      <c r="I14" s="23" t="str">
        <f aca="true">IF(AND($A14&lt;&gt;"",$E14="Open",OR($G14="",TODAY()-$G14&gt;90)),"ASK AGAIN","")</f>
        <v/>
      </c>
    </row>
    <row r="15" customFormat="false" ht="15" hidden="false" customHeight="true" outlineLevel="0" collapsed="false">
      <c r="A15" s="21"/>
      <c r="F15" s="22"/>
      <c r="G15" s="21"/>
      <c r="I15" s="23" t="str">
        <f aca="true">IF(AND($A15&lt;&gt;"",$E15="Open",OR($G15="",TODAY()-$G15&gt;90)),"ASK AGAIN","")</f>
        <v/>
      </c>
    </row>
    <row r="16" customFormat="false" ht="15" hidden="false" customHeight="true" outlineLevel="0" collapsed="false">
      <c r="A16" s="21"/>
      <c r="F16" s="22"/>
      <c r="G16" s="21"/>
      <c r="I16" s="23" t="str">
        <f aca="true">IF(AND($A16&lt;&gt;"",$E16="Open",OR($G16="",TODAY()-$G16&gt;90)),"ASK AGAIN","")</f>
        <v/>
      </c>
    </row>
    <row r="17" customFormat="false" ht="15" hidden="false" customHeight="true" outlineLevel="0" collapsed="false">
      <c r="A17" s="21"/>
      <c r="F17" s="22"/>
      <c r="G17" s="21"/>
      <c r="I17" s="23" t="str">
        <f aca="true">IF(AND($A17&lt;&gt;"",$E17="Open",OR($G17="",TODAY()-$G17&gt;90)),"ASK AGAIN","")</f>
        <v/>
      </c>
    </row>
    <row r="18" customFormat="false" ht="15" hidden="false" customHeight="true" outlineLevel="0" collapsed="false">
      <c r="A18" s="21"/>
      <c r="F18" s="22"/>
      <c r="G18" s="21"/>
      <c r="I18" s="23" t="str">
        <f aca="true">IF(AND($A18&lt;&gt;"",$E18="Open",OR($G18="",TODAY()-$G18&gt;90)),"ASK AGAIN","")</f>
        <v/>
      </c>
    </row>
    <row r="19" customFormat="false" ht="15" hidden="false" customHeight="true" outlineLevel="0" collapsed="false">
      <c r="A19" s="21"/>
      <c r="F19" s="22"/>
      <c r="G19" s="21"/>
      <c r="I19" s="23" t="str">
        <f aca="true">IF(AND($A19&lt;&gt;"",$E19="Open",OR($G19="",TODAY()-$G19&gt;90)),"ASK AGAIN","")</f>
        <v/>
      </c>
    </row>
    <row r="20" customFormat="false" ht="15" hidden="false" customHeight="true" outlineLevel="0" collapsed="false">
      <c r="A20" s="21"/>
      <c r="F20" s="22"/>
      <c r="G20" s="21"/>
      <c r="I20" s="23" t="str">
        <f aca="true">IF(AND($A20&lt;&gt;"",$E20="Open",OR($G20="",TODAY()-$G20&gt;90)),"ASK AGAIN","")</f>
        <v/>
      </c>
    </row>
    <row r="21" customFormat="false" ht="15" hidden="false" customHeight="true" outlineLevel="0" collapsed="false">
      <c r="A21" s="21"/>
      <c r="F21" s="22"/>
      <c r="G21" s="21"/>
      <c r="I21" s="23" t="str">
        <f aca="true">IF(AND($A21&lt;&gt;"",$E21="Open",OR($G21="",TODAY()-$G21&gt;90)),"ASK AGAIN","")</f>
        <v/>
      </c>
    </row>
    <row r="22" customFormat="false" ht="15" hidden="false" customHeight="true" outlineLevel="0" collapsed="false">
      <c r="A22" s="21"/>
      <c r="F22" s="22"/>
      <c r="G22" s="21"/>
      <c r="I22" s="23" t="str">
        <f aca="true">IF(AND($A22&lt;&gt;"",$E22="Open",OR($G22="",TODAY()-$G22&gt;90)),"ASK AGAIN","")</f>
        <v/>
      </c>
    </row>
    <row r="23" customFormat="false" ht="15" hidden="false" customHeight="true" outlineLevel="0" collapsed="false">
      <c r="A23" s="21"/>
      <c r="F23" s="22"/>
      <c r="G23" s="21"/>
      <c r="I23" s="23" t="str">
        <f aca="true">IF(AND($A23&lt;&gt;"",$E23="Open",OR($G23="",TODAY()-$G23&gt;90)),"ASK AGAIN","")</f>
        <v/>
      </c>
    </row>
    <row r="24" customFormat="false" ht="15" hidden="false" customHeight="true" outlineLevel="0" collapsed="false">
      <c r="A24" s="21"/>
      <c r="F24" s="22"/>
      <c r="G24" s="21"/>
      <c r="I24" s="23" t="str">
        <f aca="true">IF(AND($A24&lt;&gt;"",$E24="Open",OR($G24="",TODAY()-$G24&gt;90)),"ASK AGAIN","")</f>
        <v/>
      </c>
    </row>
  </sheetData>
  <dataValidations count="1">
    <dataValidation allowBlank="true" error="Type Open or Closed, spelled the same way. Anything else and this claim drops out of every count." errorStyle="stop" errorTitle="Open or Closed" operator="between" showDropDown="false" showErrorMessage="true" showInputMessage="false" sqref="E5:E24" type="list">
      <formula1>"Open,Closed"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18"/>
    <col collapsed="false" customWidth="true" hidden="false" outlineLevel="0" max="4" min="3" style="1" width="20"/>
    <col collapsed="false" customWidth="true" hidden="false" outlineLevel="0" max="5" min="5" style="1" width="22"/>
    <col collapsed="false" customWidth="true" hidden="false" outlineLevel="0" max="6" min="6" style="1" width="58"/>
  </cols>
  <sheetData>
    <row r="1" customFormat="false" ht="17.25" hidden="false" customHeight="true" outlineLevel="0" collapsed="false">
      <c r="A1" s="2" t="s">
        <v>47</v>
      </c>
    </row>
    <row r="2" customFormat="false" ht="15" hidden="false" customHeight="true" outlineLevel="0" collapsed="false">
      <c r="A2" s="24" t="s">
        <v>48</v>
      </c>
    </row>
    <row r="3" customFormat="false" ht="15" hidden="false" customHeight="true" outlineLevel="0" collapsed="false">
      <c r="A3" s="4" t="s">
        <v>49</v>
      </c>
    </row>
    <row r="5" customFormat="false" ht="15" hidden="false" customHeight="true" outlineLevel="0" collapsed="false">
      <c r="A5" s="25" t="s">
        <v>50</v>
      </c>
      <c r="B5" s="25" t="s">
        <v>51</v>
      </c>
      <c r="C5" s="25" t="s">
        <v>52</v>
      </c>
      <c r="D5" s="25" t="s">
        <v>53</v>
      </c>
      <c r="E5" s="25" t="s">
        <v>54</v>
      </c>
      <c r="F5" s="25" t="s">
        <v>5</v>
      </c>
    </row>
    <row r="6" customFormat="false" ht="15" hidden="false" customHeight="true" outlineLevel="0" collapsed="false">
      <c r="A6" s="26" t="s">
        <v>55</v>
      </c>
      <c r="B6" s="27" t="n">
        <v>420000</v>
      </c>
      <c r="C6" s="28" t="n">
        <v>28</v>
      </c>
      <c r="D6" s="29" t="n">
        <f aca="false">IF(AND($B6&lt;&gt;"",$C6&lt;&gt;""),$B6/100*$C6,"")</f>
        <v>117600</v>
      </c>
      <c r="E6" s="30" t="n">
        <f aca="false">IF(AND($C6&lt;&gt;"",$B$12&lt;&gt;""),$C6*$B$12/100,"")</f>
        <v>0.35</v>
      </c>
      <c r="F6" s="3" t="s">
        <v>56</v>
      </c>
    </row>
    <row r="7" customFormat="false" ht="15" hidden="false" customHeight="true" outlineLevel="0" collapsed="false">
      <c r="A7" s="26" t="s">
        <v>57</v>
      </c>
      <c r="B7" s="27" t="n">
        <v>80000</v>
      </c>
      <c r="C7" s="28" t="n">
        <v>0.45</v>
      </c>
      <c r="D7" s="29" t="n">
        <f aca="false">IF(AND($B7&lt;&gt;"",$C7&lt;&gt;""),$B7/100*$C7,"")</f>
        <v>360</v>
      </c>
      <c r="E7" s="30" t="n">
        <f aca="false">IF(AND($C7&lt;&gt;"",$B$12&lt;&gt;""),$C7*$B$12/100,"")</f>
        <v>0.005625</v>
      </c>
      <c r="F7" s="3" t="s">
        <v>58</v>
      </c>
    </row>
    <row r="8" customFormat="false" ht="15" hidden="false" customHeight="true" outlineLevel="0" collapsed="false">
      <c r="D8" s="29" t="str">
        <f aca="false">IF(AND($B8&lt;&gt;"",$C8&lt;&gt;""),$B8/100*$C8,"")</f>
        <v/>
      </c>
      <c r="E8" s="30" t="str">
        <f aca="false">IF(AND($C8&lt;&gt;"",$B$12&lt;&gt;""),$C8*$B$12/100,"")</f>
        <v/>
      </c>
    </row>
    <row r="9" customFormat="false" ht="15" hidden="false" customHeight="true" outlineLevel="0" collapsed="false">
      <c r="D9" s="29" t="str">
        <f aca="false">IF(AND($B9&lt;&gt;"",$C9&lt;&gt;""),$B9/100*$C9,"")</f>
        <v/>
      </c>
      <c r="E9" s="30" t="str">
        <f aca="false">IF(AND($C9&lt;&gt;"",$B$12&lt;&gt;""),$C9*$B$12/100,"")</f>
        <v/>
      </c>
    </row>
    <row r="10" customFormat="false" ht="15" hidden="false" customHeight="true" outlineLevel="0" collapsed="false">
      <c r="D10" s="29" t="str">
        <f aca="false">IF(AND($B10&lt;&gt;"",$C10&lt;&gt;""),$B10/100*$C10,"")</f>
        <v/>
      </c>
      <c r="E10" s="30" t="str">
        <f aca="false">IF(AND($C10&lt;&gt;"",$B$12&lt;&gt;""),$C10*$B$12/100,"")</f>
        <v/>
      </c>
    </row>
    <row r="12" customFormat="false" ht="15" hidden="false" customHeight="true" outlineLevel="0" collapsed="false">
      <c r="A12" s="6" t="s">
        <v>8</v>
      </c>
      <c r="B12" s="28" t="n">
        <v>1.25</v>
      </c>
      <c r="F12" s="3" t="s">
        <v>59</v>
      </c>
    </row>
    <row r="13" customFormat="false" ht="15" hidden="false" customHeight="true" outlineLevel="0" collapsed="false">
      <c r="A13" s="6" t="s">
        <v>60</v>
      </c>
      <c r="B13" s="31" t="n">
        <f aca="false">SUM($B$6:$B$10)</f>
        <v>500000</v>
      </c>
    </row>
    <row r="14" customFormat="false" ht="15" hidden="false" customHeight="true" outlineLevel="0" collapsed="false">
      <c r="A14" s="6" t="s">
        <v>61</v>
      </c>
      <c r="B14" s="31" t="n">
        <f aca="false">SUM($D$6:$D$10)</f>
        <v>117960</v>
      </c>
    </row>
    <row r="15" customFormat="false" ht="15" hidden="false" customHeight="true" outlineLevel="0" collapsed="false">
      <c r="A15" s="6" t="s">
        <v>62</v>
      </c>
      <c r="B15" s="31" t="n">
        <f aca="false">IF(OR($B$13&lt;=0,$B$12="",COUNT($B$6:$B$10)&lt;&gt;COUNT($D$6:$D$10)),"",$B$14*$B$12)</f>
        <v>147450</v>
      </c>
      <c r="F15" s="1" t="s">
        <v>63</v>
      </c>
    </row>
    <row r="16" customFormat="false" ht="15" hidden="false" customHeight="true" outlineLevel="0" collapsed="false">
      <c r="A16" s="32" t="s">
        <v>64</v>
      </c>
      <c r="B16" s="33" t="n">
        <f aca="false">IF($B$15="","",$B$15/$B$13)</f>
        <v>0.2949</v>
      </c>
      <c r="F16" s="3" t="s">
        <v>65</v>
      </c>
    </row>
    <row r="18" customFormat="false" ht="15" hidden="false" customHeight="true" outlineLevel="0" collapsed="false">
      <c r="A18" s="6" t="s">
        <v>66</v>
      </c>
    </row>
    <row r="19" customFormat="false" ht="15" hidden="false" customHeight="true" outlineLevel="0" collapsed="false">
      <c r="A19" s="24" t="s">
        <v>67</v>
      </c>
    </row>
    <row r="20" customFormat="false" ht="15" hidden="false" customHeight="true" outlineLevel="0" collapsed="false">
      <c r="A20" s="24" t="s">
        <v>68</v>
      </c>
    </row>
    <row r="21" customFormat="false" ht="15" hidden="false" customHeight="true" outlineLevel="0" collapsed="false">
      <c r="A21" s="24" t="s">
        <v>69</v>
      </c>
    </row>
    <row r="22" customFormat="false" ht="15" hidden="false" customHeight="false" outlineLevel="0" collapsed="false">
      <c r="A22" s="1" t="s">
        <v>70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2026-08-09T00:35:05Z</dcterms:created>
  <dc:creator>openpyxl</dc:creator>
  <dc:description/>
  <dc:language>en-US</dc:language>
  <cp:lastModifiedBy/>
  <dcterms:modified xsi:type="dcterms:W3CDTF">2026-08-09T23:13:51Z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