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Takeoff shee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<sst xmlns="http://schemas.openxmlformats.org/spreadsheetml/2006/main" count="86" uniqueCount="86">
  <si>
    <t xml:space="preserve">THE TAKEOFF SHEET — one roof, measured, into the three numbers your price is built on</t>
  </si>
  <si>
    <t xml:space="preserve">Job / address  →</t>
  </si>
  <si>
    <t xml:space="preserve">(example) 123 Maple St — hip roof, 6/12, 2 layers</t>
  </si>
  <si>
    <t xml:space="preserve">↓  Every colored cell is an EXAMPLE — YELLOW is a number you set once a season, CREAM belongs to this roof. Type straight over them.  ↓</t>
  </si>
  <si>
    <t xml:space="preserve">This sheet prices a SHINGLE roof. Low-slope and commercial systems sell in different units — don't run them through it.</t>
  </si>
  <si>
    <t xml:space="preserve">1. SET THESE ONCE — your shop's numbers (yellow)</t>
  </si>
  <si>
    <t xml:space="preserve">Waste %</t>
  </si>
  <si>
    <t xml:space="preserve">← A two-plane gable sits near 10%; this cut-up example is mid-teens.</t>
  </si>
  <si>
    <t xml:space="preserve">Bundles per square</t>
  </si>
  <si>
    <t xml:space="preserve">← Check the wrapper — bundle counts differ by product.</t>
  </si>
  <si>
    <t xml:space="preserve">Field material cost per square  $</t>
  </si>
  <si>
    <t xml:space="preserve">← Shingle and underlayment. Anything sold by the FOOT is priced in block 3.</t>
  </si>
  <si>
    <t xml:space="preserve">Crew hours per square — LAY</t>
  </si>
  <si>
    <t xml:space="preserve">← Install only. Off your own timesheets.</t>
  </si>
  <si>
    <t xml:space="preserve">Crew hours per square, per layer — STRIP</t>
  </si>
  <si>
    <t xml:space="preserve">← Tear-off only. Layers multiply this one.</t>
  </si>
  <si>
    <t xml:space="preserve">Loaded labor cost per hour  $</t>
  </si>
  <si>
    <t xml:space="preserve">← His wage plus everything you pay on top of it.</t>
  </si>
  <si>
    <t xml:space="preserve">Dump cost per square, per layer  $</t>
  </si>
  <si>
    <t xml:space="preserve">← Off your last few disposal tickets.</t>
  </si>
  <si>
    <t xml:space="preserve">2. THIS ROOF — what you measure and count (cream)</t>
  </si>
  <si>
    <t xml:space="preserve">Layers to tear off</t>
  </si>
  <si>
    <t xml:space="preserve">← counted on the ladder with your hand, not guessed.</t>
  </si>
  <si>
    <t xml:space="preserve">Extra crew hours — steep / two-story / long carry / cut-up</t>
  </si>
  <si>
    <t xml:space="preserve">← hours the size of the roof doesn't explain. This example is a walkable 6/12: none.</t>
  </si>
  <si>
    <t xml:space="preserve">Roof plane
(flat footprint)</t>
  </si>
  <si>
    <t xml:space="preserve">Flat length (ft)</t>
  </si>
  <si>
    <t xml:space="preserve">Flat width (ft)</t>
  </si>
  <si>
    <t xml:space="preserve">Pitch
(rise per 12)</t>
  </si>
  <si>
    <t xml:space="preserve">Pitch factor</t>
  </si>
  <si>
    <t xml:space="preserve">Roof area
(sq ft)</t>
  </si>
  <si>
    <t xml:space="preserve">Measure on the GROUND, drip edge to drip edge — the sheet adds the pitch itself. Flat rectangles only; a triangle goes in as half its base by its depth.</t>
  </si>
  <si>
    <t xml:space="preserve">(example) main run</t>
  </si>
  <si>
    <t xml:space="preserve">A plane with no pitch typed in is left out of the total — put a rise in every row.</t>
  </si>
  <si>
    <t xml:space="preserve">(example) garage + porch</t>
  </si>
  <si>
    <t xml:space="preserve">Total roof area (sq ft)  →</t>
  </si>
  <si>
    <t xml:space="preserve">3. THE EDGES — the feet, then your price per foot</t>
  </si>
  <si>
    <t xml:space="preserve">Eave — linear feet</t>
  </si>
  <si>
    <t xml:space="preserve">← these are also the quantities you check a carrier's estimate against, line by line.</t>
  </si>
  <si>
    <t xml:space="preserve">Rake — linear feet</t>
  </si>
  <si>
    <t xml:space="preserve">Ridge — linear feet</t>
  </si>
  <si>
    <t xml:space="preserve">Hip — linear feet</t>
  </si>
  <si>
    <t xml:space="preserve">Valley — linear feet</t>
  </si>
  <si>
    <t xml:space="preserve">Ice-and-water — linear feet</t>
  </si>
  <si>
    <t xml:space="preserve">← eave feet plus the valleys, or however far up your code office wants it run.</t>
  </si>
  <si>
    <t xml:space="preserve">Drip edge feet  (eave + rake)  →</t>
  </si>
  <si>
    <t xml:space="preserve">Ridge cap feet  (ridge + hip)  →</t>
  </si>
  <si>
    <t xml:space="preserve">Your $ per foot  ↓</t>
  </si>
  <si>
    <t xml:space="preserve">$ per foot</t>
  </si>
  <si>
    <t xml:space="preserve">costs you</t>
  </si>
  <si>
    <t xml:space="preserve">Starter  (eave feet)</t>
  </si>
  <si>
    <t xml:space="preserve">← your prices go in the yellow column. The sheet already holds the feet.</t>
  </si>
  <si>
    <t xml:space="preserve">Drip edge  (eave + rake feet)</t>
  </si>
  <si>
    <t xml:space="preserve">Ridge cap  (ridge + hip feet)</t>
  </si>
  <si>
    <t xml:space="preserve">Valley metal  (valley feet)</t>
  </si>
  <si>
    <t xml:space="preserve">Ice-and-water  (ice-and-water feet)</t>
  </si>
  <si>
    <t xml:space="preserve">Boots, vents, the decking sheets you include, anything else  $</t>
  </si>
  <si>
    <t xml:space="preserve">EDGE + ACCESSORY MATERIALS  $</t>
  </si>
  <si>
    <t xml:space="preserve">← this lands inside MATERIALS below. Leave it out and every bid is short.</t>
  </si>
  <si>
    <t xml:space="preserve">4. WHAT THIS ROOF COMES TO — the sheet works these out</t>
  </si>
  <si>
    <t xml:space="preserve">Squares  (roof area ÷ 100)</t>
  </si>
  <si>
    <t xml:space="preserve">Squares to ORDER — with your waste</t>
  </si>
  <si>
    <t xml:space="preserve">← order off THIS number, never off bare squares</t>
  </si>
  <si>
    <t xml:space="preserve">Bundles to order</t>
  </si>
  <si>
    <t xml:space="preserve">MATERIALS  $  (field + the edge block above)</t>
  </si>
  <si>
    <t xml:space="preserve">Crew hours — laying</t>
  </si>
  <si>
    <t xml:space="preserve">Crew hours — stripping, all layers</t>
  </si>
  <si>
    <t xml:space="preserve">TOTAL crew hours  (+ your extra hours)</t>
  </si>
  <si>
    <t xml:space="preserve">← tell your foreman this before he starts</t>
  </si>
  <si>
    <t xml:space="preserve">LABOR  $</t>
  </si>
  <si>
    <t xml:space="preserve">DUMP  $</t>
  </si>
  <si>
    <t xml:space="preserve">← tear-off only. On a heavy or all-valley roof, check it against a whole-dumpster count.</t>
  </si>
  <si>
    <t xml:space="preserve">5. THESE THREE GO STRAIGHT ONTO THE JOB-COST SHEET</t>
  </si>
  <si>
    <t xml:space="preserve">Materials  →  job-cost sheet, column B</t>
  </si>
  <si>
    <t xml:space="preserve">Labor  →  job-cost sheet, column C</t>
  </si>
  <si>
    <t xml:space="preserve">Dump fee  →  job-cost sheet, column D</t>
  </si>
  <si>
    <t xml:space="preserve">Overhead (job-cost column E) is yours to set — a takeoff can't know it. The job-cost sheet turns these three into the price you charge.</t>
  </si>
  <si>
    <t xml:space="preserve">Paying a sub crew by the square? Then your labor is the sub's price — type that into the job-cost sheet instead, and keep the hours above for scheduling.</t>
  </si>
  <si>
    <t xml:space="preserve">PITCH FACTOR — just math: the square root of (144 + rise x rise), divided by 12</t>
  </si>
  <si>
    <t xml:space="preserve">4 / 12 pitch</t>
  </si>
  <si>
    <t xml:space="preserve">6 / 12 pitch</t>
  </si>
  <si>
    <t xml:space="preserve">8 / 12 pitch</t>
  </si>
  <si>
    <t xml:space="preserve">10 / 12 pitch</t>
  </si>
  <si>
    <t xml:space="preserve">12 / 12 pitch</t>
  </si>
  <si>
    <t xml:space="preserve">Type the rise (the 6 in 6/12) in the Pitch column above and the sheet works the factor out for you — these five are here so you can check it by eye. A rise of 0 gives a factor of 1.000.</t>
  </si>
  <si>
    <t xml:space="preserve">How to use it: work the five blocks in order. Set your shop's numbers once (1), measure this roof on the GROUND plane by plane and count the layers (2), log the edge feet and put your price per foot against them (3) — then the sheet works out squares, waste, bundles, hours and dump (4), and hands you the three dollar figures the job-cost sheet turns into a price (5). The edge feet are also what you check a carrier's estimate against, line by line.</t>
  </si>
</sst>
</file>

<file path=xl/styles.xml><?xml version="1.0" encoding="utf-8"?>
<styleSheet xmlns="http://schemas.openxmlformats.org/spreadsheetml/2006/main">
  <numFmts count="7">
    <numFmt numFmtId="164" formatCode="General"/>
    <numFmt numFmtId="165" formatCode="0%"/>
    <numFmt numFmtId="166" formatCode="0"/>
    <numFmt numFmtId="167" formatCode="#,##0"/>
    <numFmt numFmtId="168" formatCode="0.00"/>
    <numFmt numFmtId="169" formatCode="0.0"/>
    <numFmt numFmtId="170" formatCode="0.000"/>
  </numFmts>
  <fonts count="9">
    <font>
      <sz val="11"/>
      <color theme="1"/>
      <name val="Calibri"/>
      <family val="2"/>
      <charset val="1"/>
    </font>
    <font>
      <sz val="10"/>
      <name val="Arial"/>
      <family val="0"/>
    </font>
    <font>
      <sz val="10"/>
      <name val="Arial"/>
      <family val="0"/>
    </font>
    <font>
      <sz val="10"/>
      <name val="Arial"/>
      <family val="0"/>
    </font>
    <font>
      <b val="true"/>
      <sz val="13"/>
      <name val="Cambria"/>
      <family val="0"/>
      <charset val="1"/>
    </font>
    <font>
      <b val="true"/>
      <sz val="11"/>
      <name val="Cambria"/>
      <family val="0"/>
      <charset val="1"/>
    </font>
    <font>
      <b val="true"/>
      <sz val="9"/>
      <name val="Cambria"/>
      <family val="0"/>
      <charset val="1"/>
    </font>
    <font>
      <b val="true"/>
      <sz val="11"/>
      <color rgb="FFFFFFFF"/>
      <name val="Cambria"/>
      <family val="0"/>
      <charset val="1"/>
    </font>
    <font>
      <sz val="9"/>
      <name val="Cambria"/>
      <family val="0"/>
      <charset val="1"/>
    </font>
  </fonts>
  <fills count="7">
    <fill>
      <patternFill patternType="none"/>
    </fill>
    <fill>
      <patternFill patternType="gray125"/>
    </fill>
    <fill>
      <patternFill patternType="solid">
        <fgColor rgb="FFFFF9E6"/>
        <bgColor rgb="FFFFFFFF"/>
      </patternFill>
    </fill>
    <fill>
      <patternFill patternType="solid">
        <fgColor rgb="FFFCE4D6"/>
        <bgColor rgb="FFFFF2CC"/>
      </patternFill>
    </fill>
    <fill>
      <patternFill patternType="solid">
        <fgColor rgb="FF1F4E5F"/>
        <bgColor rgb="FF333333"/>
      </patternFill>
    </fill>
    <fill>
      <patternFill patternType="solid">
        <fgColor rgb="FFFFF2CC"/>
        <bgColor rgb="FFFFF9E6"/>
      </patternFill>
    </fill>
    <fill>
      <patternFill patternType="solid">
        <fgColor rgb="FFE8EEF0"/>
        <bgColor rgb="FFFFF9E6"/>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true" applyBorder="false" applyAlignment="true" applyProtection="false">
      <alignment horizontal="left"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true" applyProtection="false">
      <alignment horizontal="left"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5" fontId="0" fillId="5" borderId="0" xfId="0" applyFont="fals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6" fontId="0" fillId="5" borderId="0" xfId="0" applyFont="false" applyBorder="false" applyAlignment="true" applyProtection="false">
      <alignment horizontal="center" vertical="bottom" textRotation="0" wrapText="false" indent="0" shrinkToFit="false"/>
      <protection locked="true" hidden="false"/>
    </xf>
    <xf numFmtId="167" fontId="0" fillId="5" borderId="0" xfId="0" applyFont="false" applyBorder="false" applyAlignment="true" applyProtection="false">
      <alignment horizontal="center" vertical="bottom" textRotation="0" wrapText="false" indent="0" shrinkToFit="false"/>
      <protection locked="true" hidden="false"/>
    </xf>
    <xf numFmtId="168" fontId="0" fillId="5" borderId="0" xfId="0" applyFont="false" applyBorder="false" applyAlignment="true" applyProtection="false">
      <alignment horizontal="center" vertical="bottom" textRotation="0" wrapText="false" indent="0" shrinkToFit="false"/>
      <protection locked="true" hidden="false"/>
    </xf>
    <xf numFmtId="166" fontId="0" fillId="2" borderId="0" xfId="0" applyFont="false" applyBorder="false" applyAlignment="true" applyProtection="false">
      <alignment horizontal="center" vertical="bottom" textRotation="0" wrapText="false" indent="0" shrinkToFit="false"/>
      <protection locked="true" hidden="false"/>
    </xf>
    <xf numFmtId="169" fontId="0" fillId="2" borderId="0" xfId="0" applyFont="false" applyBorder="false" applyAlignment="true" applyProtection="false">
      <alignment horizontal="center" vertical="bottom" textRotation="0" wrapText="false" indent="0" shrinkToFit="false"/>
      <protection locked="true" hidden="false"/>
    </xf>
    <xf numFmtId="164" fontId="7" fillId="4" borderId="0" xfId="0" applyFont="true" applyBorder="false" applyAlignment="true" applyProtection="false">
      <alignment horizontal="center" vertical="bottom" textRotation="0" wrapText="tru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7" fontId="0" fillId="2" borderId="0" xfId="0" applyFont="false" applyBorder="false" applyAlignment="true" applyProtection="false">
      <alignment horizontal="center" vertical="bottom" textRotation="0" wrapText="false" indent="0" shrinkToFit="false"/>
      <protection locked="true" hidden="false"/>
    </xf>
    <xf numFmtId="170" fontId="0" fillId="2" borderId="0" xfId="0" applyFont="false" applyBorder="false" applyAlignment="true" applyProtection="false">
      <alignment horizontal="center" vertical="bottom" textRotation="0" wrapText="false" indent="0" shrinkToFit="false"/>
      <protection locked="true" hidden="false"/>
    </xf>
    <xf numFmtId="170" fontId="0" fillId="6" borderId="0" xfId="0" applyFont="false" applyBorder="false" applyAlignment="true" applyProtection="false">
      <alignment horizontal="center" vertical="bottom" textRotation="0" wrapText="false" indent="0" shrinkToFit="false"/>
      <protection locked="true" hidden="false"/>
    </xf>
    <xf numFmtId="167" fontId="0" fillId="6" borderId="0" xfId="0" applyFont="false" applyBorder="false" applyAlignment="true" applyProtection="false">
      <alignment horizontal="center" vertical="bottom" textRotation="0" wrapText="false" indent="0" shrinkToFit="false"/>
      <protection locked="true" hidden="false"/>
    </xf>
    <xf numFmtId="167" fontId="5" fillId="6"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8" fontId="0" fillId="6" borderId="0" xfId="0" applyFont="false" applyBorder="false" applyAlignment="true" applyProtection="false">
      <alignment horizontal="center" vertical="bottom" textRotation="0" wrapText="false" indent="0" shrinkToFit="false"/>
      <protection locked="true" hidden="false"/>
    </xf>
    <xf numFmtId="166" fontId="0" fillId="6" borderId="0" xfId="0" applyFont="false" applyBorder="false" applyAlignment="true" applyProtection="false">
      <alignment horizontal="center" vertical="bottom" textRotation="0" wrapText="false" indent="0" shrinkToFit="false"/>
      <protection locked="true" hidden="false"/>
    </xf>
    <xf numFmtId="169" fontId="0" fillId="6" borderId="0" xfId="0" applyFont="false" applyBorder="false" applyAlignment="true" applyProtection="false">
      <alignment horizontal="center" vertical="bottom" textRotation="0" wrapText="false" indent="0" shrinkToFit="false"/>
      <protection locked="true" hidden="false"/>
    </xf>
    <xf numFmtId="169" fontId="5" fillId="6"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E6"/>
      <rgbColor rgb="FFE8EE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2CC"/>
      <rgbColor rgb="FF99CCFF"/>
      <rgbColor rgb="FFFF99CC"/>
      <rgbColor rgb="FFCC99FF"/>
      <rgbColor rgb="FFFCE4D6"/>
      <rgbColor rgb="FF3366FF"/>
      <rgbColor rgb="FF33CCCC"/>
      <rgbColor rgb="FF99CC00"/>
      <rgbColor rgb="FFFFCC00"/>
      <rgbColor rgb="FFFF9900"/>
      <rgbColor rgb="FFFF6600"/>
      <rgbColor rgb="FF666699"/>
      <rgbColor rgb="FF969696"/>
      <rgbColor rgb="FF1F4E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7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9" topLeftCell="A20"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3" min="2" style="0" width="15"/>
    <col collapsed="false" customWidth="true" hidden="false" outlineLevel="0" max="4" min="4" style="0" width="16"/>
    <col collapsed="false" customWidth="true" hidden="false" outlineLevel="0" max="5" min="5" style="0" width="12"/>
    <col collapsed="false" customWidth="true" hidden="false" outlineLevel="0" max="6" min="6" style="0" width="14"/>
    <col collapsed="false" customWidth="true" hidden="false" outlineLevel="0" max="7" min="7" style="0" width="54"/>
  </cols>
  <sheetData>
    <row r="1" customFormat="false" ht="16.15" hidden="false" customHeight="false" outlineLevel="0" collapsed="false">
      <c r="A1" s="1" t="s">
        <v>0</v>
      </c>
    </row>
    <row r="2" customFormat="false" ht="15" hidden="false" customHeight="false" outlineLevel="0" collapsed="false">
      <c r="A2" s="2" t="s">
        <v>1</v>
      </c>
      <c r="B2" s="3" t="s">
        <v>2</v>
      </c>
    </row>
    <row r="3" customFormat="false" ht="15" hidden="false" customHeight="false" outlineLevel="0" collapsed="false">
      <c r="A3" s="4" t="s">
        <v>3</v>
      </c>
    </row>
    <row r="4" customFormat="false" ht="15" hidden="false" customHeight="false" outlineLevel="0" collapsed="false">
      <c r="A4" s="5" t="s">
        <v>4</v>
      </c>
    </row>
    <row r="6" customFormat="false" ht="15" hidden="false" customHeight="false" outlineLevel="0" collapsed="false">
      <c r="A6" s="6" t="s">
        <v>5</v>
      </c>
      <c r="B6" s="7"/>
      <c r="C6" s="7"/>
      <c r="D6" s="7"/>
      <c r="E6" s="7"/>
      <c r="F6" s="7"/>
    </row>
    <row r="7" customFormat="false" ht="15" hidden="false" customHeight="false" outlineLevel="0" collapsed="false">
      <c r="A7" s="0" t="s">
        <v>6</v>
      </c>
      <c r="B7" s="8" t="n">
        <v>0.15</v>
      </c>
      <c r="C7" s="9" t="s">
        <v>7</v>
      </c>
    </row>
    <row r="8" customFormat="false" ht="15" hidden="false" customHeight="false" outlineLevel="0" collapsed="false">
      <c r="A8" s="0" t="s">
        <v>8</v>
      </c>
      <c r="B8" s="10" t="n">
        <v>3</v>
      </c>
      <c r="C8" s="9" t="s">
        <v>9</v>
      </c>
    </row>
    <row r="9" customFormat="false" ht="15" hidden="false" customHeight="false" outlineLevel="0" collapsed="false">
      <c r="A9" s="0" t="s">
        <v>10</v>
      </c>
      <c r="B9" s="11" t="n">
        <v>156</v>
      </c>
      <c r="C9" s="9" t="s">
        <v>11</v>
      </c>
    </row>
    <row r="10" customFormat="false" ht="15" hidden="false" customHeight="false" outlineLevel="0" collapsed="false">
      <c r="A10" s="0" t="s">
        <v>12</v>
      </c>
      <c r="B10" s="12" t="n">
        <v>1.75</v>
      </c>
      <c r="C10" s="9" t="s">
        <v>13</v>
      </c>
    </row>
    <row r="11" customFormat="false" ht="15" hidden="false" customHeight="false" outlineLevel="0" collapsed="false">
      <c r="A11" s="0" t="s">
        <v>14</v>
      </c>
      <c r="B11" s="12" t="n">
        <v>0.75</v>
      </c>
      <c r="C11" s="9" t="s">
        <v>15</v>
      </c>
    </row>
    <row r="12" customFormat="false" ht="15" hidden="false" customHeight="false" outlineLevel="0" collapsed="false">
      <c r="A12" s="0" t="s">
        <v>16</v>
      </c>
      <c r="B12" s="11" t="n">
        <v>50</v>
      </c>
      <c r="C12" s="9" t="s">
        <v>17</v>
      </c>
    </row>
    <row r="13" customFormat="false" ht="15" hidden="false" customHeight="false" outlineLevel="0" collapsed="false">
      <c r="A13" s="0" t="s">
        <v>18</v>
      </c>
      <c r="B13" s="11" t="n">
        <v>16</v>
      </c>
      <c r="C13" s="9" t="s">
        <v>19</v>
      </c>
    </row>
    <row r="15" customFormat="false" ht="15" hidden="false" customHeight="false" outlineLevel="0" collapsed="false">
      <c r="A15" s="6" t="s">
        <v>20</v>
      </c>
      <c r="B15" s="7"/>
      <c r="C15" s="7"/>
      <c r="D15" s="7"/>
      <c r="E15" s="7"/>
      <c r="F15" s="7"/>
    </row>
    <row r="16" customFormat="false" ht="15" hidden="false" customHeight="false" outlineLevel="0" collapsed="false">
      <c r="A16" s="0" t="s">
        <v>21</v>
      </c>
      <c r="B16" s="13" t="n">
        <v>2</v>
      </c>
      <c r="C16" s="9" t="s">
        <v>22</v>
      </c>
    </row>
    <row r="17" customFormat="false" ht="15" hidden="false" customHeight="false" outlineLevel="0" collapsed="false">
      <c r="A17" s="0" t="s">
        <v>23</v>
      </c>
      <c r="B17" s="14" t="n">
        <v>0</v>
      </c>
      <c r="C17" s="9" t="s">
        <v>24</v>
      </c>
    </row>
    <row r="19" customFormat="false" ht="26.85" hidden="false" customHeight="false" outlineLevel="0" collapsed="false">
      <c r="A19" s="15" t="s">
        <v>25</v>
      </c>
      <c r="B19" s="15" t="s">
        <v>26</v>
      </c>
      <c r="C19" s="15" t="s">
        <v>27</v>
      </c>
      <c r="D19" s="15" t="s">
        <v>28</v>
      </c>
      <c r="E19" s="15" t="s">
        <v>29</v>
      </c>
      <c r="F19" s="15" t="s">
        <v>30</v>
      </c>
      <c r="G19" s="9" t="s">
        <v>31</v>
      </c>
    </row>
    <row r="20" customFormat="false" ht="15" hidden="false" customHeight="false" outlineLevel="0" collapsed="false">
      <c r="A20" s="16" t="s">
        <v>32</v>
      </c>
      <c r="B20" s="17" t="n">
        <v>56</v>
      </c>
      <c r="C20" s="17" t="n">
        <v>30</v>
      </c>
      <c r="D20" s="13" t="n">
        <v>6</v>
      </c>
      <c r="E20" s="18" t="n">
        <f aca="false">IF(D20="","",SQRT(144+D20*D20)/12)</f>
        <v>1.1180339887499</v>
      </c>
      <c r="F20" s="17" t="n">
        <f aca="false">IF(OR(B20="",C20="",E20=""),"",B20*C20*E20)</f>
        <v>1878.29710109982</v>
      </c>
      <c r="G20" s="9" t="s">
        <v>33</v>
      </c>
    </row>
    <row r="21" customFormat="false" ht="15" hidden="false" customHeight="false" outlineLevel="0" collapsed="false">
      <c r="A21" s="16" t="s">
        <v>34</v>
      </c>
      <c r="B21" s="17" t="n">
        <v>24</v>
      </c>
      <c r="C21" s="17" t="n">
        <v>22</v>
      </c>
      <c r="D21" s="13" t="n">
        <v>6</v>
      </c>
      <c r="E21" s="18" t="n">
        <f aca="false">IF(D21="","",SQRT(144+D21*D21)/12)</f>
        <v>1.1180339887499</v>
      </c>
      <c r="F21" s="17" t="n">
        <f aca="false">IF(OR(B21="",C21="",E21=""),"",B21*C21*E21)</f>
        <v>590.321946059945</v>
      </c>
    </row>
    <row r="22" customFormat="false" ht="15" hidden="false" customHeight="false" outlineLevel="0" collapsed="false">
      <c r="E22" s="19" t="str">
        <f aca="false">IF(D22="","",SQRT(144+D22*D22)/12)</f>
        <v/>
      </c>
      <c r="F22" s="20" t="str">
        <f aca="false">IF(OR(B22="",C22="",E22=""),"",B22*C22*E22)</f>
        <v/>
      </c>
    </row>
    <row r="23" customFormat="false" ht="15" hidden="false" customHeight="false" outlineLevel="0" collapsed="false">
      <c r="E23" s="19" t="str">
        <f aca="false">IF(D23="","",SQRT(144+D23*D23)/12)</f>
        <v/>
      </c>
      <c r="F23" s="20" t="str">
        <f aca="false">IF(OR(B23="",C23="",E23=""),"",B23*C23*E23)</f>
        <v/>
      </c>
    </row>
    <row r="24" customFormat="false" ht="15" hidden="false" customHeight="false" outlineLevel="0" collapsed="false">
      <c r="E24" s="19" t="str">
        <f aca="false">IF(D24="","",SQRT(144+D24*D24)/12)</f>
        <v/>
      </c>
      <c r="F24" s="20" t="str">
        <f aca="false">IF(OR(B24="",C24="",E24=""),"",B24*C24*E24)</f>
        <v/>
      </c>
    </row>
    <row r="25" customFormat="false" ht="15" hidden="false" customHeight="false" outlineLevel="0" collapsed="false">
      <c r="E25" s="19" t="str">
        <f aca="false">IF(D25="","",SQRT(144+D25*D25)/12)</f>
        <v/>
      </c>
      <c r="F25" s="20" t="str">
        <f aca="false">IF(OR(B25="",C25="",E25=""),"",B25*C25*E25)</f>
        <v/>
      </c>
    </row>
    <row r="26" customFormat="false" ht="15" hidden="false" customHeight="false" outlineLevel="0" collapsed="false">
      <c r="E26" s="19" t="str">
        <f aca="false">IF(D26="","",SQRT(144+D26*D26)/12)</f>
        <v/>
      </c>
      <c r="F26" s="20" t="str">
        <f aca="false">IF(OR(B26="",C26="",E26=""),"",B26*C26*E26)</f>
        <v/>
      </c>
    </row>
    <row r="27" customFormat="false" ht="15" hidden="false" customHeight="false" outlineLevel="0" collapsed="false">
      <c r="E27" s="19" t="str">
        <f aca="false">IF(D27="","",SQRT(144+D27*D27)/12)</f>
        <v/>
      </c>
      <c r="F27" s="20" t="str">
        <f aca="false">IF(OR(B27="",C27="",E27=""),"",B27*C27*E27)</f>
        <v/>
      </c>
    </row>
    <row r="28" customFormat="false" ht="15" hidden="false" customHeight="false" outlineLevel="0" collapsed="false">
      <c r="A28" s="2" t="s">
        <v>35</v>
      </c>
      <c r="F28" s="21" t="n">
        <f aca="false">SUM(F20:F27)</f>
        <v>2468.61904715977</v>
      </c>
    </row>
    <row r="30" customFormat="false" ht="15" hidden="false" customHeight="false" outlineLevel="0" collapsed="false">
      <c r="A30" s="6" t="s">
        <v>36</v>
      </c>
      <c r="B30" s="7"/>
      <c r="C30" s="7"/>
      <c r="D30" s="7"/>
      <c r="E30" s="7"/>
      <c r="F30" s="7"/>
    </row>
    <row r="31" customFormat="false" ht="15" hidden="false" customHeight="false" outlineLevel="0" collapsed="false">
      <c r="A31" s="0" t="s">
        <v>37</v>
      </c>
      <c r="B31" s="17" t="n">
        <v>240</v>
      </c>
      <c r="C31" s="9" t="s">
        <v>38</v>
      </c>
    </row>
    <row r="32" customFormat="false" ht="15" hidden="false" customHeight="false" outlineLevel="0" collapsed="false">
      <c r="A32" s="0" t="s">
        <v>39</v>
      </c>
      <c r="B32" s="17" t="n">
        <v>36</v>
      </c>
    </row>
    <row r="33" customFormat="false" ht="15" hidden="false" customHeight="false" outlineLevel="0" collapsed="false">
      <c r="A33" s="0" t="s">
        <v>40</v>
      </c>
      <c r="B33" s="17" t="n">
        <v>52</v>
      </c>
    </row>
    <row r="34" customFormat="false" ht="15" hidden="false" customHeight="false" outlineLevel="0" collapsed="false">
      <c r="A34" s="0" t="s">
        <v>41</v>
      </c>
      <c r="B34" s="17" t="n">
        <v>96</v>
      </c>
    </row>
    <row r="35" customFormat="false" ht="15" hidden="false" customHeight="false" outlineLevel="0" collapsed="false">
      <c r="A35" s="0" t="s">
        <v>42</v>
      </c>
      <c r="B35" s="17" t="n">
        <v>40</v>
      </c>
    </row>
    <row r="36" customFormat="false" ht="15" hidden="false" customHeight="false" outlineLevel="0" collapsed="false">
      <c r="A36" s="0" t="s">
        <v>43</v>
      </c>
      <c r="B36" s="17" t="n">
        <v>280</v>
      </c>
      <c r="C36" s="9" t="s">
        <v>44</v>
      </c>
    </row>
    <row r="37" customFormat="false" ht="15" hidden="false" customHeight="false" outlineLevel="0" collapsed="false">
      <c r="A37" s="2" t="s">
        <v>45</v>
      </c>
      <c r="B37" s="21" t="n">
        <f aca="false">B31+B32</f>
        <v>276</v>
      </c>
    </row>
    <row r="38" customFormat="false" ht="15" hidden="false" customHeight="false" outlineLevel="0" collapsed="false">
      <c r="A38" s="2" t="s">
        <v>46</v>
      </c>
      <c r="B38" s="21" t="n">
        <f aca="false">B33+B34</f>
        <v>148</v>
      </c>
    </row>
    <row r="40" customFormat="false" ht="15" hidden="false" customHeight="false" outlineLevel="0" collapsed="false">
      <c r="A40" s="2" t="s">
        <v>47</v>
      </c>
      <c r="B40" s="22" t="s">
        <v>48</v>
      </c>
      <c r="C40" s="22" t="s">
        <v>49</v>
      </c>
    </row>
    <row r="41" customFormat="false" ht="15" hidden="false" customHeight="false" outlineLevel="0" collapsed="false">
      <c r="A41" s="0" t="s">
        <v>50</v>
      </c>
      <c r="B41" s="12" t="n">
        <v>0.6</v>
      </c>
      <c r="C41" s="20" t="n">
        <f aca="false">B41*B31</f>
        <v>144</v>
      </c>
      <c r="D41" s="9" t="s">
        <v>51</v>
      </c>
    </row>
    <row r="42" customFormat="false" ht="15" hidden="false" customHeight="false" outlineLevel="0" collapsed="false">
      <c r="A42" s="0" t="s">
        <v>52</v>
      </c>
      <c r="B42" s="12" t="n">
        <v>1.3</v>
      </c>
      <c r="C42" s="20" t="n">
        <f aca="false">B42*B37</f>
        <v>358.8</v>
      </c>
    </row>
    <row r="43" customFormat="false" ht="15" hidden="false" customHeight="false" outlineLevel="0" collapsed="false">
      <c r="A43" s="0" t="s">
        <v>53</v>
      </c>
      <c r="B43" s="12" t="n">
        <v>3.5</v>
      </c>
      <c r="C43" s="20" t="n">
        <f aca="false">B43*B38</f>
        <v>518</v>
      </c>
    </row>
    <row r="44" customFormat="false" ht="15" hidden="false" customHeight="false" outlineLevel="0" collapsed="false">
      <c r="A44" s="0" t="s">
        <v>54</v>
      </c>
      <c r="B44" s="12" t="n">
        <v>2.5</v>
      </c>
      <c r="C44" s="20" t="n">
        <f aca="false">B44*B35</f>
        <v>100</v>
      </c>
    </row>
    <row r="45" customFormat="false" ht="15" hidden="false" customHeight="false" outlineLevel="0" collapsed="false">
      <c r="A45" s="0" t="s">
        <v>55</v>
      </c>
      <c r="B45" s="12" t="n">
        <v>1.2</v>
      </c>
      <c r="C45" s="20" t="n">
        <f aca="false">B45*B36</f>
        <v>336</v>
      </c>
    </row>
    <row r="46" customFormat="false" ht="15" hidden="false" customHeight="false" outlineLevel="0" collapsed="false">
      <c r="A46" s="0" t="s">
        <v>56</v>
      </c>
      <c r="C46" s="17" t="n">
        <v>150</v>
      </c>
    </row>
    <row r="47" customFormat="false" ht="15" hidden="false" customHeight="false" outlineLevel="0" collapsed="false">
      <c r="A47" s="2" t="s">
        <v>57</v>
      </c>
      <c r="C47" s="21" t="n">
        <f aca="false">SUM(C41:C45)+C46</f>
        <v>1606.8</v>
      </c>
      <c r="D47" s="9" t="s">
        <v>58</v>
      </c>
    </row>
    <row r="49" customFormat="false" ht="15" hidden="false" customHeight="false" outlineLevel="0" collapsed="false">
      <c r="A49" s="6" t="s">
        <v>59</v>
      </c>
      <c r="B49" s="7"/>
      <c r="C49" s="7"/>
      <c r="D49" s="7"/>
      <c r="E49" s="7"/>
      <c r="F49" s="7"/>
    </row>
    <row r="50" customFormat="false" ht="15" hidden="false" customHeight="false" outlineLevel="0" collapsed="false">
      <c r="A50" s="0" t="s">
        <v>60</v>
      </c>
      <c r="C50" s="23" t="n">
        <f aca="false">IF(F28=0,"",F28/100)</f>
        <v>24.6861904715977</v>
      </c>
    </row>
    <row r="51" customFormat="false" ht="15" hidden="false" customHeight="false" outlineLevel="0" collapsed="false">
      <c r="A51" s="0" t="s">
        <v>61</v>
      </c>
      <c r="C51" s="23" t="n">
        <f aca="false">IF(C50="","",C50*(1+B7))</f>
        <v>28.3891190423373</v>
      </c>
      <c r="D51" s="9" t="s">
        <v>62</v>
      </c>
    </row>
    <row r="52" customFormat="false" ht="15" hidden="false" customHeight="false" outlineLevel="0" collapsed="false">
      <c r="A52" s="0" t="s">
        <v>63</v>
      </c>
      <c r="C52" s="24" t="n">
        <f aca="false">IF(C51="","",ROUNDUP(C51*B8,0))</f>
        <v>86</v>
      </c>
    </row>
    <row r="53" customFormat="false" ht="15" hidden="false" customHeight="false" outlineLevel="0" collapsed="false">
      <c r="A53" s="2" t="s">
        <v>64</v>
      </c>
      <c r="C53" s="21" t="n">
        <f aca="false">IF(C51="","",C51*B9+C47)</f>
        <v>6035.50257060462</v>
      </c>
    </row>
    <row r="54" customFormat="false" ht="15" hidden="false" customHeight="false" outlineLevel="0" collapsed="false">
      <c r="A54" s="0" t="s">
        <v>65</v>
      </c>
      <c r="C54" s="25" t="n">
        <f aca="false">IF(C50="","",C50*B10)</f>
        <v>43.2008333252959</v>
      </c>
    </row>
    <row r="55" customFormat="false" ht="15" hidden="false" customHeight="false" outlineLevel="0" collapsed="false">
      <c r="A55" s="0" t="s">
        <v>66</v>
      </c>
      <c r="C55" s="25" t="n">
        <f aca="false">IF(C50="","",C50*B11*B16)</f>
        <v>37.0292857073965</v>
      </c>
    </row>
    <row r="56" customFormat="false" ht="15" hidden="false" customHeight="false" outlineLevel="0" collapsed="false">
      <c r="A56" s="2" t="s">
        <v>67</v>
      </c>
      <c r="C56" s="26" t="n">
        <f aca="false">IF(C50="","",C54+C55+B17)</f>
        <v>80.2301190326925</v>
      </c>
      <c r="D56" s="9" t="s">
        <v>68</v>
      </c>
    </row>
    <row r="57" customFormat="false" ht="15" hidden="false" customHeight="false" outlineLevel="0" collapsed="false">
      <c r="A57" s="2" t="s">
        <v>69</v>
      </c>
      <c r="C57" s="21" t="n">
        <f aca="false">IF(C56="","",C56*B12)</f>
        <v>4011.50595163462</v>
      </c>
    </row>
    <row r="58" customFormat="false" ht="15" hidden="false" customHeight="false" outlineLevel="0" collapsed="false">
      <c r="A58" s="2" t="s">
        <v>70</v>
      </c>
      <c r="C58" s="21" t="n">
        <f aca="false">IF(C50="","",C50*B16*B13)</f>
        <v>789.958095091126</v>
      </c>
      <c r="D58" s="9" t="s">
        <v>71</v>
      </c>
    </row>
    <row r="60" customFormat="false" ht="15" hidden="false" customHeight="false" outlineLevel="0" collapsed="false">
      <c r="A60" s="6" t="s">
        <v>72</v>
      </c>
      <c r="B60" s="7"/>
      <c r="C60" s="7"/>
      <c r="D60" s="7"/>
      <c r="E60" s="7"/>
      <c r="F60" s="7"/>
    </row>
    <row r="61" customFormat="false" ht="15" hidden="false" customHeight="false" outlineLevel="0" collapsed="false">
      <c r="A61" s="2" t="s">
        <v>73</v>
      </c>
      <c r="C61" s="21" t="n">
        <f aca="false">C53</f>
        <v>6035.50257060462</v>
      </c>
    </row>
    <row r="62" customFormat="false" ht="15" hidden="false" customHeight="false" outlineLevel="0" collapsed="false">
      <c r="A62" s="2" t="s">
        <v>74</v>
      </c>
      <c r="C62" s="21" t="n">
        <f aca="false">C57</f>
        <v>4011.50595163462</v>
      </c>
    </row>
    <row r="63" customFormat="false" ht="15" hidden="false" customHeight="false" outlineLevel="0" collapsed="false">
      <c r="A63" s="2" t="s">
        <v>75</v>
      </c>
      <c r="C63" s="21" t="n">
        <f aca="false">C58</f>
        <v>789.958095091126</v>
      </c>
    </row>
    <row r="64" customFormat="false" ht="15" hidden="false" customHeight="false" outlineLevel="0" collapsed="false">
      <c r="A64" s="9" t="s">
        <v>76</v>
      </c>
    </row>
    <row r="65" customFormat="false" ht="15" hidden="false" customHeight="false" outlineLevel="0" collapsed="false">
      <c r="A65" s="9" t="s">
        <v>77</v>
      </c>
    </row>
    <row r="67" customFormat="false" ht="15" hidden="false" customHeight="false" outlineLevel="0" collapsed="false">
      <c r="A67" s="6" t="s">
        <v>78</v>
      </c>
      <c r="B67" s="7"/>
      <c r="C67" s="7"/>
      <c r="D67" s="7"/>
      <c r="E67" s="7"/>
      <c r="F67" s="7"/>
    </row>
    <row r="68" customFormat="false" ht="15" hidden="false" customHeight="false" outlineLevel="0" collapsed="false">
      <c r="A68" s="0" t="s">
        <v>79</v>
      </c>
      <c r="B68" s="19" t="n">
        <f aca="false">SQRT(144+4*4)/12</f>
        <v>1.05409255338946</v>
      </c>
    </row>
    <row r="69" customFormat="false" ht="15" hidden="false" customHeight="false" outlineLevel="0" collapsed="false">
      <c r="A69" s="0" t="s">
        <v>80</v>
      </c>
      <c r="B69" s="19" t="n">
        <f aca="false">SQRT(144+6*6)/12</f>
        <v>1.1180339887499</v>
      </c>
    </row>
    <row r="70" customFormat="false" ht="15" hidden="false" customHeight="false" outlineLevel="0" collapsed="false">
      <c r="A70" s="0" t="s">
        <v>81</v>
      </c>
      <c r="B70" s="19" t="n">
        <f aca="false">SQRT(144+8*8)/12</f>
        <v>1.20185042515466</v>
      </c>
    </row>
    <row r="71" customFormat="false" ht="15" hidden="false" customHeight="false" outlineLevel="0" collapsed="false">
      <c r="A71" s="0" t="s">
        <v>82</v>
      </c>
      <c r="B71" s="19" t="n">
        <f aca="false">SQRT(144+10*10)/12</f>
        <v>1.30170827931778</v>
      </c>
    </row>
    <row r="72" customFormat="false" ht="15" hidden="false" customHeight="false" outlineLevel="0" collapsed="false">
      <c r="A72" s="0" t="s">
        <v>83</v>
      </c>
      <c r="B72" s="19" t="n">
        <f aca="false">SQRT(144+12*12)/12</f>
        <v>1.4142135623731</v>
      </c>
    </row>
    <row r="73" customFormat="false" ht="15" hidden="false" customHeight="false" outlineLevel="0" collapsed="false">
      <c r="A73" s="9" t="s">
        <v>84</v>
      </c>
    </row>
    <row r="75" customFormat="false" ht="85.05" hidden="false" customHeight="false" outlineLevel="0" collapsed="false">
      <c r="A75" s="27" t="s">
        <v>85</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2026-08-09T00:45:56Z</dcterms:created>
  <dc:creator>openpyxl</dc:creator>
  <dc:description/>
  <dc:language>en-US</dc:language>
  <cp:lastModifiedBy/>
  <dcterms:modified xsi:type="dcterms:W3CDTF">2026-08-09T00:45:56Z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